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780" windowWidth="12465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<sst xmlns="http://schemas.openxmlformats.org/spreadsheetml/2006/main" count="159" uniqueCount="138">
  <si>
    <t>Application Specifications</t>
  </si>
  <si>
    <t>V</t>
  </si>
  <si>
    <t>%</t>
  </si>
  <si>
    <t>mA</t>
  </si>
  <si>
    <t>uH</t>
  </si>
  <si>
    <t>Ω</t>
  </si>
  <si>
    <t>Calculated</t>
  </si>
  <si>
    <t>User Entry</t>
  </si>
  <si>
    <r>
      <t>k</t>
    </r>
    <r>
      <rPr>
        <sz val="11"/>
        <color indexed="8"/>
        <rFont val="Arial"/>
        <family val="2"/>
      </rPr>
      <t>Hz</t>
    </r>
  </si>
  <si>
    <t>Duty</t>
  </si>
  <si>
    <t>Channels</t>
  </si>
  <si>
    <r>
      <t>S</t>
    </r>
    <r>
      <rPr>
        <sz val="11"/>
        <color indexed="8"/>
        <rFont val="Arial"/>
        <family val="2"/>
      </rPr>
      <t>trings</t>
    </r>
  </si>
  <si>
    <t>Number of LED Strings in parallel</t>
  </si>
  <si>
    <t>Number of LED Strings in parallel</t>
  </si>
  <si>
    <t>LED Output Current per Channel</t>
  </si>
  <si>
    <t>Switching Duty Cycle</t>
  </si>
  <si>
    <r>
      <t>m</t>
    </r>
    <r>
      <rPr>
        <sz val="11"/>
        <color indexed="8"/>
        <rFont val="Arial"/>
        <family val="2"/>
      </rPr>
      <t>A</t>
    </r>
  </si>
  <si>
    <t>Output Current Setting</t>
  </si>
  <si>
    <t>Desired Switching Frequency</t>
  </si>
  <si>
    <t>Desired Inductance</t>
  </si>
  <si>
    <t>uH</t>
  </si>
  <si>
    <t>Actual Switching Frequency</t>
  </si>
  <si>
    <t>Inductor Ripple Current</t>
  </si>
  <si>
    <r>
      <t xml:space="preserve">Peak </t>
    </r>
    <r>
      <rPr>
        <sz val="11"/>
        <color indexed="8"/>
        <rFont val="Arial"/>
        <family val="2"/>
      </rPr>
      <t xml:space="preserve">Inductor </t>
    </r>
    <r>
      <rPr>
        <sz val="11"/>
        <color indexed="8"/>
        <rFont val="Arial"/>
        <family val="2"/>
      </rPr>
      <t>Current</t>
    </r>
  </si>
  <si>
    <t>Actual Inductance Selected</t>
  </si>
  <si>
    <t>V</t>
  </si>
  <si>
    <t>mA</t>
  </si>
  <si>
    <t>Strings</t>
  </si>
  <si>
    <t>Output Current Setting:</t>
  </si>
  <si>
    <t>Ω</t>
  </si>
  <si>
    <t>uH</t>
  </si>
  <si>
    <t>mA</t>
  </si>
  <si>
    <t>Inductance:</t>
  </si>
  <si>
    <t>Peak Inductor Current</t>
  </si>
  <si>
    <t>Switching Frequency</t>
  </si>
  <si>
    <t>kHz</t>
  </si>
  <si>
    <t>Final Spec</t>
  </si>
  <si>
    <t>Nominal Intput Voltage</t>
  </si>
  <si>
    <t>Device Speification</t>
  </si>
  <si>
    <t>Desired LED Output Current per Channel</t>
  </si>
  <si>
    <t xml:space="preserve">Desired Total LED Output Current </t>
  </si>
  <si>
    <t>Current Sense Resistor</t>
  </si>
  <si>
    <t>Actual Total LED Output Current</t>
  </si>
  <si>
    <t>mA</t>
  </si>
  <si>
    <t>Input Current</t>
  </si>
  <si>
    <t xml:space="preserve"> Inductor Selection &amp; Switching Frequency Calculation &amp; Input Current Calculation</t>
  </si>
  <si>
    <t>Input Current</t>
  </si>
  <si>
    <t>mA</t>
  </si>
  <si>
    <t>Free-wheel Diode Forward Drop</t>
  </si>
  <si>
    <t>V</t>
  </si>
  <si>
    <t xml:space="preserve"> Power Dissipation Distribution</t>
  </si>
  <si>
    <r>
      <t>O</t>
    </r>
    <r>
      <rPr>
        <sz val="11"/>
        <color indexed="8"/>
        <rFont val="Arial"/>
        <family val="2"/>
      </rPr>
      <t>utput Power</t>
    </r>
  </si>
  <si>
    <t>W</t>
  </si>
  <si>
    <r>
      <t>C</t>
    </r>
    <r>
      <rPr>
        <sz val="11"/>
        <color indexed="8"/>
        <rFont val="Arial"/>
        <family val="2"/>
      </rPr>
      <t>hip Supply Current</t>
    </r>
  </si>
  <si>
    <r>
      <t>u</t>
    </r>
    <r>
      <rPr>
        <sz val="11"/>
        <color indexed="8"/>
        <rFont val="Arial"/>
        <family val="2"/>
      </rPr>
      <t>A</t>
    </r>
  </si>
  <si>
    <r>
      <t>C</t>
    </r>
    <r>
      <rPr>
        <sz val="11"/>
        <color indexed="8"/>
        <rFont val="Arial"/>
        <family val="2"/>
      </rPr>
      <t>hip Power Dissipation</t>
    </r>
  </si>
  <si>
    <t>mW</t>
  </si>
  <si>
    <r>
      <t>P</t>
    </r>
    <r>
      <rPr>
        <vertAlign val="subscript"/>
        <sz val="11"/>
        <color indexed="8"/>
        <rFont val="Arial"/>
        <family val="2"/>
      </rPr>
      <t>COND</t>
    </r>
  </si>
  <si>
    <r>
      <t>P</t>
    </r>
    <r>
      <rPr>
        <vertAlign val="subscript"/>
        <sz val="11"/>
        <color indexed="8"/>
        <rFont val="Arial"/>
        <family val="2"/>
      </rPr>
      <t>SW</t>
    </r>
  </si>
  <si>
    <r>
      <t>P</t>
    </r>
    <r>
      <rPr>
        <vertAlign val="subscript"/>
        <sz val="11"/>
        <color indexed="8"/>
        <rFont val="Arial"/>
        <family val="2"/>
      </rPr>
      <t>D</t>
    </r>
  </si>
  <si>
    <r>
      <t>P</t>
    </r>
    <r>
      <rPr>
        <sz val="11"/>
        <color indexed="8"/>
        <rFont val="Arial"/>
        <family val="2"/>
      </rPr>
      <t>ower Loss in Diode</t>
    </r>
  </si>
  <si>
    <r>
      <t>P</t>
    </r>
    <r>
      <rPr>
        <vertAlign val="subscript"/>
        <sz val="11"/>
        <color indexed="8"/>
        <rFont val="Arial"/>
        <family val="2"/>
      </rPr>
      <t>IND</t>
    </r>
  </si>
  <si>
    <t>Power Loss in Inductor</t>
  </si>
  <si>
    <t>Power Loss in Current Sense Resistor</t>
  </si>
  <si>
    <r>
      <t>m</t>
    </r>
    <r>
      <rPr>
        <sz val="11"/>
        <color indexed="8"/>
        <rFont val="Arial"/>
        <family val="2"/>
      </rPr>
      <t>W</t>
    </r>
  </si>
  <si>
    <t>Theoretical Efficiency</t>
  </si>
  <si>
    <t>Eff</t>
  </si>
  <si>
    <t>%</t>
  </si>
  <si>
    <r>
      <t>n</t>
    </r>
    <r>
      <rPr>
        <sz val="11"/>
        <color indexed="8"/>
        <rFont val="Arial"/>
        <family val="2"/>
      </rPr>
      <t>s</t>
    </r>
  </si>
  <si>
    <t>Tf</t>
  </si>
  <si>
    <t>Theoretical Efficiency</t>
  </si>
  <si>
    <t>Eff</t>
  </si>
  <si>
    <t>%</t>
  </si>
  <si>
    <t>Channels</t>
  </si>
  <si>
    <r>
      <t>V</t>
    </r>
    <r>
      <rPr>
        <vertAlign val="subscript"/>
        <sz val="11"/>
        <color indexed="8"/>
        <rFont val="Arial"/>
        <family val="2"/>
      </rPr>
      <t>F</t>
    </r>
  </si>
  <si>
    <r>
      <t>V</t>
    </r>
    <r>
      <rPr>
        <vertAlign val="subscript"/>
        <sz val="11"/>
        <color indexed="8"/>
        <rFont val="Arial"/>
        <family val="2"/>
      </rPr>
      <t>LED</t>
    </r>
  </si>
  <si>
    <r>
      <t>I</t>
    </r>
    <r>
      <rPr>
        <vertAlign val="subscript"/>
        <sz val="11"/>
        <color indexed="8"/>
        <rFont val="Arial"/>
        <family val="2"/>
      </rPr>
      <t>LED_Channel</t>
    </r>
  </si>
  <si>
    <t>Nominal Forward Voltage of LED String</t>
  </si>
  <si>
    <r>
      <t>I</t>
    </r>
    <r>
      <rPr>
        <vertAlign val="subscript"/>
        <sz val="11"/>
        <color indexed="8"/>
        <rFont val="Arial"/>
        <family val="2"/>
      </rPr>
      <t>LED_actual</t>
    </r>
  </si>
  <si>
    <r>
      <t>f</t>
    </r>
    <r>
      <rPr>
        <vertAlign val="subscript"/>
        <sz val="11"/>
        <color indexed="8"/>
        <rFont val="Arial"/>
        <family val="2"/>
      </rPr>
      <t>SW_actual</t>
    </r>
  </si>
  <si>
    <r>
      <t>V</t>
    </r>
    <r>
      <rPr>
        <vertAlign val="subscript"/>
        <sz val="11"/>
        <color indexed="8"/>
        <rFont val="Arial"/>
        <family val="2"/>
      </rPr>
      <t>IN</t>
    </r>
  </si>
  <si>
    <r>
      <t>R</t>
    </r>
    <r>
      <rPr>
        <vertAlign val="subscript"/>
        <sz val="11"/>
        <color indexed="8"/>
        <rFont val="Arial"/>
        <family val="2"/>
      </rPr>
      <t>L</t>
    </r>
  </si>
  <si>
    <r>
      <t>f</t>
    </r>
    <r>
      <rPr>
        <vertAlign val="subscript"/>
        <sz val="11"/>
        <color indexed="8"/>
        <rFont val="Arial"/>
        <family val="2"/>
      </rPr>
      <t>SW_desire</t>
    </r>
  </si>
  <si>
    <r>
      <rPr>
        <sz val="11"/>
        <color indexed="8"/>
        <rFont val="宋体"/>
        <family val="0"/>
      </rPr>
      <t>△</t>
    </r>
    <r>
      <rPr>
        <sz val="11"/>
        <color indexed="8"/>
        <rFont val="Arial"/>
        <family val="2"/>
      </rPr>
      <t>I</t>
    </r>
    <r>
      <rPr>
        <vertAlign val="subscript"/>
        <sz val="11"/>
        <color indexed="8"/>
        <rFont val="Arial"/>
        <family val="2"/>
      </rPr>
      <t>L</t>
    </r>
  </si>
  <si>
    <r>
      <t>I</t>
    </r>
    <r>
      <rPr>
        <vertAlign val="subscript"/>
        <sz val="11"/>
        <color indexed="8"/>
        <rFont val="Arial"/>
        <family val="2"/>
      </rPr>
      <t>L_peak</t>
    </r>
  </si>
  <si>
    <r>
      <t>I</t>
    </r>
    <r>
      <rPr>
        <vertAlign val="subscript"/>
        <sz val="11"/>
        <color indexed="8"/>
        <rFont val="Arial"/>
        <family val="2"/>
      </rPr>
      <t>IN</t>
    </r>
  </si>
  <si>
    <r>
      <t>R</t>
    </r>
    <r>
      <rPr>
        <vertAlign val="subscript"/>
        <sz val="11"/>
        <color indexed="8"/>
        <rFont val="Arial"/>
        <family val="2"/>
      </rPr>
      <t>dson</t>
    </r>
  </si>
  <si>
    <t>Tr</t>
  </si>
  <si>
    <r>
      <t>I</t>
    </r>
    <r>
      <rPr>
        <vertAlign val="subscript"/>
        <sz val="11"/>
        <color indexed="8"/>
        <rFont val="Arial"/>
        <family val="2"/>
      </rPr>
      <t>CC</t>
    </r>
  </si>
  <si>
    <r>
      <t>P</t>
    </r>
    <r>
      <rPr>
        <vertAlign val="subscript"/>
        <sz val="11"/>
        <color indexed="8"/>
        <rFont val="Arial"/>
        <family val="2"/>
      </rPr>
      <t>out</t>
    </r>
  </si>
  <si>
    <r>
      <t>P</t>
    </r>
    <r>
      <rPr>
        <vertAlign val="subscript"/>
        <sz val="11"/>
        <color indexed="8"/>
        <rFont val="Arial"/>
        <family val="2"/>
      </rPr>
      <t>CHIP</t>
    </r>
  </si>
  <si>
    <r>
      <t>V</t>
    </r>
    <r>
      <rPr>
        <vertAlign val="subscript"/>
        <sz val="11"/>
        <color indexed="9"/>
        <rFont val="Arial"/>
        <family val="2"/>
      </rPr>
      <t>LED</t>
    </r>
  </si>
  <si>
    <t>Forward Voltage of LED String</t>
  </si>
  <si>
    <r>
      <t>I</t>
    </r>
    <r>
      <rPr>
        <vertAlign val="subscript"/>
        <sz val="11"/>
        <color indexed="9"/>
        <rFont val="Arial"/>
        <family val="2"/>
      </rPr>
      <t>LED_Channel</t>
    </r>
  </si>
  <si>
    <r>
      <t>I</t>
    </r>
    <r>
      <rPr>
        <vertAlign val="subscript"/>
        <sz val="11"/>
        <color indexed="9"/>
        <rFont val="Arial"/>
        <family val="2"/>
      </rPr>
      <t>LED_actual</t>
    </r>
  </si>
  <si>
    <r>
      <t>I</t>
    </r>
    <r>
      <rPr>
        <vertAlign val="subscript"/>
        <sz val="11"/>
        <color indexed="9"/>
        <rFont val="Arial"/>
        <family val="2"/>
      </rPr>
      <t>L_peak</t>
    </r>
  </si>
  <si>
    <r>
      <t>f</t>
    </r>
    <r>
      <rPr>
        <vertAlign val="subscript"/>
        <sz val="11"/>
        <color indexed="9"/>
        <rFont val="Arial"/>
        <family val="2"/>
      </rPr>
      <t>sw</t>
    </r>
  </si>
  <si>
    <r>
      <t>I</t>
    </r>
    <r>
      <rPr>
        <vertAlign val="subscript"/>
        <sz val="9"/>
        <color indexed="9"/>
        <rFont val="Arial"/>
        <family val="2"/>
      </rPr>
      <t>IN</t>
    </r>
  </si>
  <si>
    <r>
      <t>I</t>
    </r>
    <r>
      <rPr>
        <vertAlign val="subscript"/>
        <sz val="11"/>
        <color indexed="8"/>
        <rFont val="Arial"/>
        <family val="2"/>
      </rPr>
      <t>LED_desir</t>
    </r>
  </si>
  <si>
    <t>Inductor Resistance</t>
  </si>
  <si>
    <r>
      <t>t</t>
    </r>
    <r>
      <rPr>
        <vertAlign val="subscript"/>
        <sz val="11"/>
        <color indexed="8"/>
        <rFont val="Arial"/>
        <family val="2"/>
      </rPr>
      <t>off_delay</t>
    </r>
  </si>
  <si>
    <r>
      <t>t</t>
    </r>
    <r>
      <rPr>
        <vertAlign val="subscript"/>
        <sz val="11"/>
        <color indexed="8"/>
        <rFont val="Arial"/>
        <family val="2"/>
      </rPr>
      <t>on_delay</t>
    </r>
  </si>
  <si>
    <t>Operation Diagram for Inductor Current</t>
  </si>
  <si>
    <r>
      <t>L</t>
    </r>
    <r>
      <rPr>
        <vertAlign val="subscript"/>
        <sz val="11"/>
        <color indexed="8"/>
        <rFont val="Arial"/>
        <family val="2"/>
      </rPr>
      <t>_actual</t>
    </r>
  </si>
  <si>
    <r>
      <t>L</t>
    </r>
    <r>
      <rPr>
        <vertAlign val="subscript"/>
        <sz val="11"/>
        <color indexed="8"/>
        <rFont val="Arial"/>
        <family val="2"/>
      </rPr>
      <t>_desire</t>
    </r>
  </si>
  <si>
    <r>
      <t>R</t>
    </r>
    <r>
      <rPr>
        <vertAlign val="subscript"/>
        <sz val="11"/>
        <color indexed="8"/>
        <rFont val="Arial"/>
        <family val="2"/>
      </rPr>
      <t>SET</t>
    </r>
  </si>
  <si>
    <r>
      <t>P</t>
    </r>
    <r>
      <rPr>
        <vertAlign val="subscript"/>
        <sz val="11"/>
        <color indexed="8"/>
        <rFont val="Arial"/>
        <family val="2"/>
      </rPr>
      <t>RSET</t>
    </r>
  </si>
  <si>
    <r>
      <t>R</t>
    </r>
    <r>
      <rPr>
        <vertAlign val="subscript"/>
        <sz val="11"/>
        <color indexed="9"/>
        <rFont val="Arial"/>
        <family val="2"/>
      </rPr>
      <t>SET</t>
    </r>
  </si>
  <si>
    <t>AL8863 Design Calculator</t>
  </si>
  <si>
    <t>AL8863 Specifications</t>
  </si>
  <si>
    <t>Input Range: 4.5V~60V</t>
  </si>
  <si>
    <t>Recommended Maximum Output Current: 5000mA</t>
  </si>
  <si>
    <t>Switching Turn-on delay</t>
  </si>
  <si>
    <t>Switching Turn-off delay</t>
  </si>
  <si>
    <t>MOSFET Drain Voltage Rise Time</t>
  </si>
  <si>
    <t>MOSFET Drain Voltage Fall Time</t>
  </si>
  <si>
    <t>MOSFET Turn-on Reisistence</t>
  </si>
  <si>
    <t>V</t>
  </si>
  <si>
    <r>
      <t>V</t>
    </r>
    <r>
      <rPr>
        <vertAlign val="subscript"/>
        <sz val="11"/>
        <color indexed="8"/>
        <rFont val="Arial"/>
        <family val="2"/>
      </rPr>
      <t>(CSN-OSP)_TH</t>
    </r>
  </si>
  <si>
    <t>R1</t>
  </si>
  <si>
    <t>R2</t>
  </si>
  <si>
    <t>LED Votage Detection Upper Resistor</t>
  </si>
  <si>
    <t>LED Votage Detection Lower Resistor</t>
  </si>
  <si>
    <t>kΩ</t>
  </si>
  <si>
    <t>LED String Short Detection Threshold Voltage</t>
  </si>
  <si>
    <t>Recommended Maximum Switching Frequency: 1MHz</t>
  </si>
  <si>
    <r>
      <t>When V</t>
    </r>
    <r>
      <rPr>
        <vertAlign val="subscript"/>
        <sz val="11"/>
        <rFont val="Arial"/>
        <family val="2"/>
      </rPr>
      <t>(CSN-OSP)</t>
    </r>
    <r>
      <rPr>
        <sz val="11"/>
        <rFont val="Arial"/>
        <family val="2"/>
      </rPr>
      <t>&lt;1V, LED String Short is detected and FAULT turns low.</t>
    </r>
  </si>
  <si>
    <r>
      <t>Typically Set V</t>
    </r>
    <r>
      <rPr>
        <vertAlign val="subscript"/>
        <sz val="11"/>
        <rFont val="Arial"/>
        <family val="2"/>
      </rPr>
      <t>(CSN-OSP)</t>
    </r>
    <r>
      <rPr>
        <sz val="11"/>
        <rFont val="Arial"/>
        <family val="2"/>
      </rPr>
      <t>=2V&gt;1V for normal operation, namely V</t>
    </r>
    <r>
      <rPr>
        <vertAlign val="subscript"/>
        <sz val="11"/>
        <rFont val="Arial"/>
        <family val="2"/>
      </rPr>
      <t>LED</t>
    </r>
    <r>
      <rPr>
        <sz val="11"/>
        <rFont val="Arial"/>
        <family val="2"/>
      </rPr>
      <t>*R1/(R1+R2)=2V</t>
    </r>
  </si>
  <si>
    <t>Conduction Power Loss in MOSFET</t>
  </si>
  <si>
    <t>Switching Power Loss in MOSFET</t>
  </si>
  <si>
    <t>Input Voltage:</t>
  </si>
  <si>
    <r>
      <t>V</t>
    </r>
    <r>
      <rPr>
        <vertAlign val="subscript"/>
        <sz val="11"/>
        <color indexed="9"/>
        <rFont val="Arial Unicode MS"/>
        <family val="2"/>
      </rPr>
      <t>IN</t>
    </r>
  </si>
  <si>
    <t>L</t>
  </si>
  <si>
    <t>R1</t>
  </si>
  <si>
    <t>LED String Short Circuit Detection</t>
  </si>
  <si>
    <t>LED String Short Circuit Detection</t>
  </si>
  <si>
    <t>Internal 200ns siwtching delay plus MOS turn-on delay</t>
  </si>
  <si>
    <t>Internal 300ns siwtching delay plus MOS turn-off delay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</si>
</sst>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000000_ "/>
    <numFmt numFmtId="179" formatCode="0.0000_ "/>
    <numFmt numFmtId="180" formatCode="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  <numFmt numFmtId="186" formatCode="0.0_ 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2"/>
      <name val="Arial Unicode MS"/>
      <family val="2"/>
    </font>
    <font>
      <b/>
      <sz val="11"/>
      <color indexed="9"/>
      <name val="Arial Unicode MS"/>
      <family val="2"/>
    </font>
    <font>
      <sz val="11"/>
      <color indexed="9"/>
      <name val="Arial Unicode MS"/>
      <family val="2"/>
    </font>
    <font>
      <b/>
      <sz val="11"/>
      <color indexed="18"/>
      <name val="Arial"/>
      <family val="2"/>
    </font>
    <font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vertAlign val="subscript"/>
      <sz val="11"/>
      <color indexed="9"/>
      <name val="Arial Unicode MS"/>
      <family val="2"/>
    </font>
    <font>
      <vertAlign val="subscript"/>
      <sz val="11"/>
      <color indexed="9"/>
      <name val="Arial"/>
      <family val="2"/>
    </font>
    <font>
      <vertAlign val="subscript"/>
      <sz val="9"/>
      <color indexed="9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Arial"/>
      <family val="2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5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89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3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6" fillId="35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36" borderId="0" xfId="0" applyFont="1" applyFill="1" applyAlignment="1" applyProtection="1">
      <alignment/>
      <protection/>
    </xf>
    <xf numFmtId="0" fontId="10" fillId="37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35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35" borderId="10" xfId="0" applyFont="1" applyFill="1" applyBorder="1" applyAlignment="1">
      <alignment/>
    </xf>
    <xf numFmtId="0" fontId="6" fillId="37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36" borderId="11" xfId="0" applyFont="1" applyFill="1" applyBorder="1" applyAlignment="1" applyProtection="1">
      <alignment vertical="center"/>
      <protection locked="0"/>
    </xf>
    <xf numFmtId="185" fontId="6" fillId="37" borderId="10" xfId="0" applyNumberFormat="1" applyFont="1" applyFill="1" applyBorder="1" applyAlignment="1">
      <alignment vertical="center"/>
    </xf>
    <xf numFmtId="186" fontId="6" fillId="37" borderId="10" xfId="0" applyNumberFormat="1" applyFont="1" applyFill="1" applyBorder="1" applyAlignment="1">
      <alignment vertical="center"/>
    </xf>
    <xf numFmtId="186" fontId="6" fillId="37" borderId="10" xfId="0" applyNumberFormat="1" applyFont="1" applyFill="1" applyBorder="1" applyAlignment="1">
      <alignment vertical="center"/>
    </xf>
    <xf numFmtId="0" fontId="6" fillId="37" borderId="11" xfId="0" applyFont="1" applyFill="1" applyBorder="1" applyAlignment="1">
      <alignment vertical="center"/>
    </xf>
    <xf numFmtId="0" fontId="6" fillId="36" borderId="11" xfId="0" applyFont="1" applyFill="1" applyBorder="1" applyAlignment="1">
      <alignment vertical="center"/>
    </xf>
    <xf numFmtId="177" fontId="6" fillId="37" borderId="11" xfId="0" applyNumberFormat="1" applyFont="1" applyFill="1" applyBorder="1" applyAlignment="1" applyProtection="1">
      <alignment vertical="center"/>
      <protection/>
    </xf>
    <xf numFmtId="186" fontId="6" fillId="37" borderId="11" xfId="0" applyNumberFormat="1" applyFont="1" applyFill="1" applyBorder="1" applyAlignment="1" applyProtection="1">
      <alignment vertical="center"/>
      <protection/>
    </xf>
    <xf numFmtId="177" fontId="6" fillId="37" borderId="10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15" fillId="35" borderId="10" xfId="0" applyFont="1" applyFill="1" applyBorder="1" applyAlignment="1">
      <alignment vertical="center"/>
    </xf>
    <xf numFmtId="176" fontId="6" fillId="36" borderId="10" xfId="0" applyNumberFormat="1" applyFont="1" applyFill="1" applyBorder="1" applyAlignment="1" applyProtection="1">
      <alignment vertical="center"/>
      <protection locked="0"/>
    </xf>
    <xf numFmtId="185" fontId="14" fillId="35" borderId="10" xfId="0" applyNumberFormat="1" applyFont="1" applyFill="1" applyBorder="1" applyAlignment="1">
      <alignment vertical="center"/>
    </xf>
    <xf numFmtId="186" fontId="14" fillId="35" borderId="10" xfId="0" applyNumberFormat="1" applyFont="1" applyFill="1" applyBorder="1" applyAlignment="1">
      <alignment vertical="center"/>
    </xf>
    <xf numFmtId="0" fontId="8" fillId="39" borderId="0" xfId="0" applyFont="1" applyFill="1" applyBorder="1" applyAlignment="1">
      <alignment/>
    </xf>
    <xf numFmtId="0" fontId="10" fillId="39" borderId="0" xfId="0" applyFont="1" applyFill="1" applyAlignment="1" applyProtection="1">
      <alignment/>
      <protection/>
    </xf>
    <xf numFmtId="0" fontId="6" fillId="39" borderId="0" xfId="0" applyFont="1" applyFill="1" applyAlignment="1">
      <alignment vertical="center"/>
    </xf>
    <xf numFmtId="0" fontId="4" fillId="40" borderId="0" xfId="0" applyFont="1" applyFill="1" applyAlignment="1">
      <alignment/>
    </xf>
    <xf numFmtId="0" fontId="8" fillId="41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36" borderId="10" xfId="0" applyFont="1" applyFill="1" applyBorder="1" applyAlignment="1" applyProtection="1">
      <alignment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0" fontId="15" fillId="35" borderId="10" xfId="0" applyFont="1" applyFill="1" applyBorder="1" applyAlignment="1" applyProtection="1">
      <alignment vertical="center"/>
      <protection/>
    </xf>
    <xf numFmtId="0" fontId="59" fillId="35" borderId="10" xfId="0" applyFont="1" applyFill="1" applyBorder="1" applyAlignment="1">
      <alignment vertical="center"/>
    </xf>
    <xf numFmtId="0" fontId="6" fillId="42" borderId="0" xfId="0" applyFont="1" applyFill="1" applyAlignment="1">
      <alignment vertical="center"/>
    </xf>
    <xf numFmtId="0" fontId="9" fillId="42" borderId="0" xfId="0" applyFont="1" applyFill="1" applyAlignment="1">
      <alignment vertical="center"/>
    </xf>
    <xf numFmtId="0" fontId="0" fillId="42" borderId="0" xfId="0" applyFill="1" applyAlignment="1">
      <alignment vertical="center"/>
    </xf>
    <xf numFmtId="0" fontId="6" fillId="43" borderId="10" xfId="0" applyFont="1" applyFill="1" applyBorder="1" applyAlignment="1">
      <alignment vertical="center"/>
    </xf>
    <xf numFmtId="0" fontId="6" fillId="43" borderId="10" xfId="0" applyFont="1" applyFill="1" applyBorder="1" applyAlignment="1">
      <alignment vertical="center"/>
    </xf>
    <xf numFmtId="0" fontId="6" fillId="42" borderId="10" xfId="0" applyFont="1" applyFill="1" applyBorder="1" applyAlignment="1">
      <alignment vertical="center"/>
    </xf>
    <xf numFmtId="177" fontId="6" fillId="43" borderId="10" xfId="0" applyNumberFormat="1" applyFont="1" applyFill="1" applyBorder="1" applyAlignment="1">
      <alignment vertical="center"/>
    </xf>
    <xf numFmtId="0" fontId="6" fillId="44" borderId="10" xfId="0" applyFont="1" applyFill="1" applyBorder="1" applyAlignment="1">
      <alignment vertical="center"/>
    </xf>
    <xf numFmtId="177" fontId="14" fillId="35" borderId="10" xfId="0" applyNumberFormat="1" applyFont="1" applyFill="1" applyBorder="1" applyAlignment="1">
      <alignment vertical="center"/>
    </xf>
    <xf numFmtId="0" fontId="6" fillId="42" borderId="0" xfId="0" applyFont="1" applyFill="1" applyBorder="1" applyAlignment="1">
      <alignment vertical="center"/>
    </xf>
    <xf numFmtId="0" fontId="9" fillId="42" borderId="0" xfId="0" applyFont="1" applyFill="1" applyBorder="1" applyAlignment="1">
      <alignment vertical="center"/>
    </xf>
    <xf numFmtId="0" fontId="0" fillId="42" borderId="0" xfId="0" applyFill="1" applyBorder="1" applyAlignment="1">
      <alignment vertical="center"/>
    </xf>
    <xf numFmtId="0" fontId="6" fillId="36" borderId="10" xfId="0" applyNumberFormat="1" applyFont="1" applyFill="1" applyBorder="1" applyAlignment="1" applyProtection="1">
      <alignment vertical="center"/>
      <protection locked="0"/>
    </xf>
    <xf numFmtId="0" fontId="6" fillId="39" borderId="10" xfId="0" applyFont="1" applyFill="1" applyBorder="1" applyAlignment="1">
      <alignment vertical="center"/>
    </xf>
    <xf numFmtId="0" fontId="6" fillId="39" borderId="10" xfId="0" applyFont="1" applyFill="1" applyBorder="1" applyAlignment="1" applyProtection="1">
      <alignment vertical="center"/>
      <protection locked="0"/>
    </xf>
    <xf numFmtId="0" fontId="6" fillId="39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0" fillId="0" borderId="0" xfId="0" applyFont="1" applyAlignment="1">
      <alignment vertical="center"/>
    </xf>
    <xf numFmtId="0" fontId="6" fillId="41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44" borderId="10" xfId="0" applyFont="1" applyFill="1" applyBorder="1" applyAlignment="1" applyProtection="1">
      <alignment vertical="center"/>
      <protection locked="0"/>
    </xf>
    <xf numFmtId="0" fontId="6" fillId="37" borderId="10" xfId="0" applyNumberFormat="1" applyFont="1" applyFill="1" applyBorder="1" applyAlignment="1">
      <alignment vertical="center"/>
    </xf>
    <xf numFmtId="0" fontId="7" fillId="41" borderId="0" xfId="0" applyFont="1" applyFill="1" applyAlignment="1">
      <alignment/>
    </xf>
    <xf numFmtId="0" fontId="6" fillId="41" borderId="0" xfId="0" applyFont="1" applyFill="1" applyAlignment="1">
      <alignment vertical="center"/>
    </xf>
    <xf numFmtId="0" fontId="6" fillId="41" borderId="10" xfId="0" applyFont="1" applyFill="1" applyBorder="1" applyAlignment="1">
      <alignment vertical="center"/>
    </xf>
    <xf numFmtId="0" fontId="20" fillId="39" borderId="0" xfId="0" applyFont="1" applyFill="1" applyBorder="1" applyAlignment="1">
      <alignment/>
    </xf>
    <xf numFmtId="0" fontId="20" fillId="41" borderId="0" xfId="0" applyFont="1" applyFill="1" applyBorder="1" applyAlignment="1">
      <alignment/>
    </xf>
    <xf numFmtId="0" fontId="20" fillId="41" borderId="0" xfId="0" applyFont="1" applyFill="1" applyAlignment="1">
      <alignment/>
    </xf>
    <xf numFmtId="0" fontId="6" fillId="44" borderId="10" xfId="0" applyNumberFormat="1" applyFont="1" applyFill="1" applyBorder="1" applyAlignment="1" applyProtection="1">
      <alignment vertical="center"/>
      <protection locked="0"/>
    </xf>
    <xf numFmtId="0" fontId="6" fillId="41" borderId="10" xfId="0" applyNumberFormat="1" applyFont="1" applyFill="1" applyBorder="1" applyAlignment="1" applyProtection="1">
      <alignment vertical="center"/>
      <protection/>
    </xf>
    <xf numFmtId="0" fontId="14" fillId="35" borderId="10" xfId="0" applyNumberFormat="1" applyFont="1" applyFill="1" applyBorder="1" applyAlignment="1">
      <alignment vertical="center"/>
    </xf>
    <xf numFmtId="0" fontId="59" fillId="35" borderId="12" xfId="0" applyFont="1" applyFill="1" applyBorder="1" applyAlignment="1">
      <alignment horizontal="left" vertical="center"/>
    </xf>
    <xf numFmtId="0" fontId="59" fillId="35" borderId="13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9">
    <dxf>
      <fill>
        <patternFill>
          <bgColor theme="6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4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theme="6" tint="-0.24993999302387238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79"/>
  <sheetViews>
    <sheetView tabSelected="1" zoomScale="85" zoomScaleNormal="85" zoomScalePageLayoutView="0" workbookViewId="0" topLeftCell="A25">
      <selection activeCell="C38" sqref="C38"/>
    </sheetView>
  </sheetViews>
  <sheetFormatPr defaultColWidth="9.140625" defaultRowHeight="15"/>
  <cols>
    <col min="1" max="1" width="28.28125" style="0" customWidth="1"/>
    <col min="2" max="2" width="37.421875" style="0" customWidth="1"/>
    <col min="3" max="3" width="16.140625" style="0" bestFit="1" customWidth="1"/>
    <col min="4" max="4" width="9.57421875" style="0" customWidth="1"/>
    <col min="5" max="5" width="10.421875" style="0" bestFit="1" customWidth="1"/>
    <col min="6" max="6" width="10.57421875" style="0" customWidth="1"/>
    <col min="7" max="7" width="10.140625" style="0" customWidth="1"/>
    <col min="8" max="8" width="12.7109375" style="0" customWidth="1"/>
    <col min="9" max="9" width="14.00390625" style="0" customWidth="1"/>
    <col min="11" max="11" width="12.421875" style="0" customWidth="1"/>
    <col min="12" max="12" width="9.8515625" style="0" customWidth="1"/>
    <col min="13" max="13" width="9.28125" style="0" customWidth="1"/>
  </cols>
  <sheetData>
    <row r="1" spans="1:21" ht="16.5">
      <c r="A1" s="8" t="s">
        <v>108</v>
      </c>
      <c r="B1" s="8"/>
      <c r="C1" s="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</row>
    <row r="3" spans="1:21" ht="16.5">
      <c r="A3" s="6" t="s">
        <v>109</v>
      </c>
      <c r="B3" s="6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"/>
    </row>
    <row r="4" spans="1:21" ht="16.5">
      <c r="A4" s="1"/>
      <c r="B4" s="1"/>
      <c r="C4" s="1"/>
      <c r="D4" s="1"/>
      <c r="E4" s="1"/>
      <c r="F4" s="1"/>
      <c r="G4" s="1"/>
      <c r="H4" s="1"/>
      <c r="I4" s="1"/>
      <c r="J4" s="1"/>
      <c r="O4" s="1"/>
      <c r="P4" s="1"/>
      <c r="Q4" s="1"/>
      <c r="R4" s="1"/>
      <c r="S4" s="1"/>
      <c r="T4" s="1"/>
      <c r="U4" s="1"/>
    </row>
    <row r="5" spans="1:21" ht="16.5">
      <c r="A5" s="1"/>
      <c r="B5" s="1"/>
      <c r="C5" s="1"/>
      <c r="D5" s="1"/>
      <c r="E5" s="1"/>
      <c r="F5" s="1"/>
      <c r="G5" s="1"/>
      <c r="H5" s="1"/>
      <c r="I5" s="1"/>
      <c r="J5" s="1"/>
      <c r="O5" s="1"/>
      <c r="P5" s="1"/>
      <c r="Q5" s="1"/>
      <c r="R5" s="1"/>
      <c r="S5" s="1"/>
      <c r="T5" s="1"/>
      <c r="U5" s="1"/>
    </row>
    <row r="6" spans="1:21" ht="16.5">
      <c r="A6" s="1"/>
      <c r="B6" s="1"/>
      <c r="C6" s="1"/>
      <c r="D6" s="1"/>
      <c r="E6" s="1"/>
      <c r="F6" s="1"/>
      <c r="G6" s="1"/>
      <c r="H6" s="1"/>
      <c r="I6" s="1"/>
      <c r="J6" s="1"/>
      <c r="O6" s="1"/>
      <c r="P6" s="1"/>
      <c r="Q6" s="1"/>
      <c r="R6" s="1"/>
      <c r="S6" s="1"/>
      <c r="T6" s="1"/>
      <c r="U6" s="1"/>
    </row>
    <row r="7" spans="1:21" ht="16.5">
      <c r="A7" s="5"/>
      <c r="B7" s="5"/>
      <c r="C7" s="1"/>
      <c r="D7" s="1"/>
      <c r="E7" s="1"/>
      <c r="F7" s="1"/>
      <c r="G7" s="1"/>
      <c r="H7" s="1"/>
      <c r="I7" s="1"/>
      <c r="J7" s="1"/>
      <c r="O7" s="1"/>
      <c r="P7" s="1"/>
      <c r="Q7" s="1"/>
      <c r="R7" s="1"/>
      <c r="S7" s="1"/>
      <c r="T7" s="1"/>
      <c r="U7" s="1"/>
    </row>
    <row r="8" spans="1:21" ht="16.5">
      <c r="A8" s="5"/>
      <c r="B8" s="5"/>
      <c r="C8" s="1"/>
      <c r="D8" s="1"/>
      <c r="E8" s="1"/>
      <c r="F8" s="1"/>
      <c r="G8" s="1"/>
      <c r="H8" s="1"/>
      <c r="I8" s="1"/>
      <c r="J8" s="1"/>
      <c r="O8" s="1"/>
      <c r="P8" s="1"/>
      <c r="Q8" s="1"/>
      <c r="R8" s="1"/>
      <c r="S8" s="1"/>
      <c r="T8" s="1"/>
      <c r="U8" s="1"/>
    </row>
    <row r="9" spans="1:21" ht="16.5">
      <c r="A9" s="5"/>
      <c r="B9" s="5"/>
      <c r="C9" s="1"/>
      <c r="D9" s="1"/>
      <c r="E9" s="1"/>
      <c r="F9" s="1"/>
      <c r="G9" s="1"/>
      <c r="H9" s="1"/>
      <c r="I9" s="1"/>
      <c r="O9" s="1"/>
      <c r="P9" s="1"/>
      <c r="Q9" s="1"/>
      <c r="R9" s="1"/>
      <c r="S9" s="1"/>
      <c r="T9" s="1"/>
      <c r="U9" s="1"/>
    </row>
    <row r="10" spans="1:21" ht="16.5">
      <c r="A10" s="5"/>
      <c r="B10" s="5"/>
      <c r="C10" s="1"/>
      <c r="D10" s="1"/>
      <c r="E10" s="1"/>
      <c r="F10" s="1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</row>
    <row r="11" spans="1:21" ht="16.5">
      <c r="A11" s="5"/>
      <c r="B11" s="5"/>
      <c r="C11" s="1"/>
      <c r="D11" s="1"/>
      <c r="E11" s="1"/>
      <c r="F11" s="1"/>
      <c r="G11" s="1"/>
      <c r="H11" s="1"/>
      <c r="I11" s="1"/>
      <c r="J11" s="1"/>
      <c r="O11" s="1"/>
      <c r="P11" s="1"/>
      <c r="Q11" s="1"/>
      <c r="R11" s="1"/>
      <c r="S11" s="1"/>
      <c r="T11" s="1"/>
      <c r="U11" s="1"/>
    </row>
    <row r="12" spans="1:21" ht="16.5">
      <c r="A12" s="5"/>
      <c r="B12" s="5"/>
      <c r="C12" s="1"/>
      <c r="D12" s="1"/>
      <c r="E12" s="1"/>
      <c r="F12" s="1"/>
      <c r="G12" s="1"/>
      <c r="H12" s="1"/>
      <c r="I12" s="1"/>
      <c r="J12" s="1"/>
      <c r="O12" s="1"/>
      <c r="P12" s="1"/>
      <c r="Q12" s="1"/>
      <c r="R12" s="1"/>
      <c r="S12" s="1"/>
      <c r="T12" s="1"/>
      <c r="U12" s="1"/>
    </row>
    <row r="13" spans="1:21" ht="16.5">
      <c r="A13" s="5"/>
      <c r="B13" s="5"/>
      <c r="C13" s="1"/>
      <c r="D13" s="1"/>
      <c r="E13" s="1"/>
      <c r="F13" s="1"/>
      <c r="G13" s="1"/>
      <c r="H13" s="1"/>
      <c r="I13" s="1"/>
      <c r="J13" s="1"/>
      <c r="O13" s="1"/>
      <c r="P13" s="1"/>
      <c r="Q13" s="1"/>
      <c r="R13" s="1"/>
      <c r="S13" s="1"/>
      <c r="T13" s="1"/>
      <c r="U13" s="1"/>
    </row>
    <row r="14" spans="1:21" ht="16.5">
      <c r="A14" s="5"/>
      <c r="B14" s="5"/>
      <c r="C14" s="1"/>
      <c r="D14" s="1"/>
      <c r="E14" s="1"/>
      <c r="F14" s="1"/>
      <c r="G14" s="1"/>
      <c r="H14" s="1"/>
      <c r="I14" s="1"/>
      <c r="J14" s="1"/>
      <c r="O14" s="1"/>
      <c r="P14" s="1"/>
      <c r="R14" s="1"/>
      <c r="S14" s="1"/>
      <c r="T14" s="1"/>
      <c r="U14" s="1"/>
    </row>
    <row r="15" spans="1:21" ht="16.5">
      <c r="A15" s="5"/>
      <c r="B15" s="5"/>
      <c r="C15" s="1"/>
      <c r="D15" s="1"/>
      <c r="E15" s="1"/>
      <c r="F15" s="1"/>
      <c r="G15" s="1"/>
      <c r="H15" s="17"/>
      <c r="I15" s="14"/>
      <c r="J15" s="14"/>
      <c r="M15" s="1"/>
      <c r="N15" s="1"/>
      <c r="O15" s="1"/>
      <c r="P15" s="1"/>
      <c r="R15" s="1"/>
      <c r="S15" s="1"/>
      <c r="T15" s="1"/>
      <c r="U15" s="1"/>
    </row>
    <row r="16" spans="1:21" ht="16.5">
      <c r="A16" s="1"/>
      <c r="B16" s="1"/>
      <c r="C16" s="1"/>
      <c r="D16" s="1"/>
      <c r="E16" s="1"/>
      <c r="F16" s="1"/>
      <c r="G16" s="1"/>
      <c r="H16" s="17"/>
      <c r="I16" s="14"/>
      <c r="J16" s="14"/>
      <c r="K16" s="1"/>
      <c r="L16" s="1"/>
      <c r="M16" s="1"/>
      <c r="N16" s="1"/>
      <c r="O16" s="1"/>
      <c r="P16" s="1"/>
      <c r="R16" s="1"/>
      <c r="S16" s="1"/>
      <c r="T16" s="1"/>
      <c r="U16" s="1"/>
    </row>
    <row r="17" spans="1:21" ht="16.5">
      <c r="A17" s="1"/>
      <c r="B17" s="1"/>
      <c r="C17" s="1"/>
      <c r="D17" s="1"/>
      <c r="E17" s="1"/>
      <c r="F17" s="1"/>
      <c r="G17" s="1"/>
      <c r="J17" s="14"/>
      <c r="K17" s="1"/>
      <c r="L17" s="1"/>
      <c r="M17" s="1"/>
      <c r="N17" s="1"/>
      <c r="O17" s="1"/>
      <c r="P17" s="1"/>
      <c r="R17" s="1"/>
      <c r="S17" s="1"/>
      <c r="T17" s="1"/>
      <c r="U17" s="1"/>
    </row>
    <row r="18" spans="1:21" ht="16.5">
      <c r="A18" s="1"/>
      <c r="B18" s="1"/>
      <c r="C18" s="1"/>
      <c r="D18" s="1"/>
      <c r="G18" s="1"/>
      <c r="J18" s="14"/>
      <c r="K18" s="1"/>
      <c r="L18" s="1"/>
      <c r="M18" s="1"/>
      <c r="N18" s="1"/>
      <c r="O18" s="1"/>
      <c r="P18" s="1"/>
      <c r="R18" s="1"/>
      <c r="S18" s="1"/>
      <c r="T18" s="1"/>
      <c r="U18" s="1"/>
    </row>
    <row r="19" spans="1:21" ht="16.5">
      <c r="A19" s="1"/>
      <c r="B19" s="1"/>
      <c r="C19" s="1"/>
      <c r="D19" s="1"/>
      <c r="G19" s="1"/>
      <c r="J19" s="14"/>
      <c r="L19" s="1"/>
      <c r="M19" s="1"/>
      <c r="N19" s="1"/>
      <c r="O19" s="1"/>
      <c r="P19" s="1"/>
      <c r="R19" s="1"/>
      <c r="S19" s="1"/>
      <c r="T19" s="1"/>
      <c r="U19" s="1"/>
    </row>
    <row r="20" spans="1:21" ht="16.5">
      <c r="A20" s="1"/>
      <c r="B20" s="1"/>
      <c r="C20" s="1"/>
      <c r="D20" s="1"/>
      <c r="F20" s="73" t="s">
        <v>102</v>
      </c>
      <c r="G20" s="1"/>
      <c r="J20" s="14"/>
      <c r="L20" s="1"/>
      <c r="M20" s="1"/>
      <c r="N20" s="1"/>
      <c r="O20" s="1"/>
      <c r="P20" s="1"/>
      <c r="R20" s="1"/>
      <c r="S20" s="1"/>
      <c r="T20" s="1"/>
      <c r="U20" s="1"/>
    </row>
    <row r="21" spans="1:21" ht="16.5">
      <c r="A21" s="1"/>
      <c r="B21" s="1"/>
      <c r="C21" s="1"/>
      <c r="D21" s="1"/>
      <c r="E21" s="17"/>
      <c r="F21" s="14"/>
      <c r="G21" s="1"/>
      <c r="J21" s="14"/>
      <c r="L21" s="1"/>
      <c r="M21" s="1"/>
      <c r="N21" s="1"/>
      <c r="O21" s="1"/>
      <c r="P21" s="1"/>
      <c r="R21" s="1"/>
      <c r="S21" s="1"/>
      <c r="T21" s="1"/>
      <c r="U21" s="1"/>
    </row>
    <row r="22" spans="1:21" ht="16.5">
      <c r="A22" s="1"/>
      <c r="B22" s="1"/>
      <c r="C22" s="1"/>
      <c r="D22" s="1"/>
      <c r="E22" s="15"/>
      <c r="F22" s="14" t="s">
        <v>7</v>
      </c>
      <c r="G22" s="1"/>
      <c r="J22" s="14"/>
      <c r="L22" s="1"/>
      <c r="M22" s="1"/>
      <c r="N22" s="1"/>
      <c r="O22" s="1"/>
      <c r="P22" s="1"/>
      <c r="R22" s="1"/>
      <c r="S22" s="1"/>
      <c r="T22" s="1"/>
      <c r="U22" s="1"/>
    </row>
    <row r="23" spans="1:21" ht="16.5">
      <c r="A23" s="1"/>
      <c r="B23" s="1"/>
      <c r="C23" s="1"/>
      <c r="D23" s="1"/>
      <c r="E23" s="46"/>
      <c r="F23" s="14" t="s">
        <v>38</v>
      </c>
      <c r="G23" s="1"/>
      <c r="J23" s="14"/>
      <c r="L23" s="1"/>
      <c r="M23" s="1"/>
      <c r="N23" s="1"/>
      <c r="O23" s="1"/>
      <c r="P23" s="1"/>
      <c r="R23" s="1"/>
      <c r="S23" s="1"/>
      <c r="T23" s="1"/>
      <c r="U23" s="1"/>
    </row>
    <row r="24" spans="1:21" ht="16.5">
      <c r="A24" s="1"/>
      <c r="B24" s="1"/>
      <c r="C24" s="1"/>
      <c r="D24" s="1"/>
      <c r="E24" s="16"/>
      <c r="F24" s="14" t="s">
        <v>6</v>
      </c>
      <c r="G24" s="1"/>
      <c r="J24" s="14"/>
      <c r="L24" s="1"/>
      <c r="M24" s="1"/>
      <c r="N24" s="1"/>
      <c r="O24" s="1"/>
      <c r="P24" s="1"/>
      <c r="R24" s="1"/>
      <c r="S24" s="1"/>
      <c r="T24" s="1"/>
      <c r="U24" s="1"/>
    </row>
    <row r="25" spans="1:21" ht="16.5">
      <c r="A25" s="1"/>
      <c r="B25" s="1"/>
      <c r="C25" s="1"/>
      <c r="D25" s="1"/>
      <c r="G25" s="1"/>
      <c r="J25" s="1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6.5">
      <c r="A26" s="6" t="s">
        <v>0</v>
      </c>
      <c r="B26" s="48"/>
      <c r="C26" s="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</row>
    <row r="27" spans="1:21" ht="18.75">
      <c r="A27" s="22" t="s">
        <v>80</v>
      </c>
      <c r="B27" s="32" t="s">
        <v>37</v>
      </c>
      <c r="C27" s="27">
        <v>13.5</v>
      </c>
      <c r="D27" s="19" t="s">
        <v>1</v>
      </c>
      <c r="E27" s="81" t="s">
        <v>110</v>
      </c>
      <c r="F27" s="45"/>
      <c r="G27" s="10"/>
      <c r="H27" s="12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"/>
    </row>
    <row r="28" spans="1:21" ht="18.75">
      <c r="A28" s="22" t="s">
        <v>75</v>
      </c>
      <c r="B28" s="32" t="s">
        <v>77</v>
      </c>
      <c r="C28" s="27">
        <v>6</v>
      </c>
      <c r="D28" s="19" t="s">
        <v>1</v>
      </c>
      <c r="E28" s="25"/>
      <c r="F28" s="26"/>
      <c r="G28" s="10"/>
      <c r="H28" s="12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"/>
    </row>
    <row r="29" spans="1:21" ht="18.75">
      <c r="A29" s="51" t="s">
        <v>76</v>
      </c>
      <c r="B29" s="52" t="s">
        <v>39</v>
      </c>
      <c r="C29" s="27">
        <v>2000</v>
      </c>
      <c r="D29" s="19" t="s">
        <v>3</v>
      </c>
      <c r="E29" s="25"/>
      <c r="F29" s="25"/>
      <c r="G29" s="11"/>
      <c r="H29" s="1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"/>
    </row>
    <row r="30" spans="1:21" ht="16.5">
      <c r="A30" s="51" t="s">
        <v>10</v>
      </c>
      <c r="B30" s="52" t="s">
        <v>13</v>
      </c>
      <c r="C30" s="27">
        <v>1</v>
      </c>
      <c r="D30" s="23" t="s">
        <v>11</v>
      </c>
      <c r="E30" s="25"/>
      <c r="F30" s="25"/>
      <c r="G30" s="11"/>
      <c r="H30" s="12"/>
      <c r="I30" s="50"/>
      <c r="J30" s="50"/>
      <c r="K30" s="50"/>
      <c r="L30" s="10"/>
      <c r="M30" s="10"/>
      <c r="N30" s="10"/>
      <c r="O30" s="10"/>
      <c r="P30" s="10"/>
      <c r="Q30" s="10"/>
      <c r="R30" s="10"/>
      <c r="S30" s="10"/>
      <c r="T30" s="10"/>
      <c r="U30" s="1"/>
    </row>
    <row r="31" spans="1:21" ht="18.75">
      <c r="A31" s="51" t="s">
        <v>74</v>
      </c>
      <c r="B31" s="52" t="s">
        <v>48</v>
      </c>
      <c r="C31" s="27">
        <v>0.7</v>
      </c>
      <c r="D31" s="23" t="s">
        <v>49</v>
      </c>
      <c r="E31" s="25"/>
      <c r="F31" s="25"/>
      <c r="G31" s="11"/>
      <c r="H31" s="12"/>
      <c r="I31" s="50"/>
      <c r="J31" s="50"/>
      <c r="K31" s="50"/>
      <c r="L31" s="10"/>
      <c r="M31" s="10"/>
      <c r="N31" s="10"/>
      <c r="O31" s="10"/>
      <c r="P31" s="10"/>
      <c r="Q31" s="10"/>
      <c r="R31" s="10"/>
      <c r="S31" s="10"/>
      <c r="T31" s="10"/>
      <c r="U31" s="1"/>
    </row>
    <row r="32" spans="1:21" ht="18.75">
      <c r="A32" s="21" t="s">
        <v>98</v>
      </c>
      <c r="B32" s="31" t="s">
        <v>40</v>
      </c>
      <c r="C32" s="34">
        <f>C29*C30</f>
        <v>2000</v>
      </c>
      <c r="D32" s="23" t="s">
        <v>16</v>
      </c>
      <c r="E32" s="82" t="s">
        <v>111</v>
      </c>
      <c r="F32" s="49"/>
      <c r="G32" s="74"/>
      <c r="H32" s="74"/>
      <c r="I32" s="75"/>
      <c r="J32" s="75"/>
      <c r="K32" s="75"/>
      <c r="L32" s="50"/>
      <c r="M32" s="10"/>
      <c r="N32" s="10"/>
      <c r="O32" s="10"/>
      <c r="P32" s="10"/>
      <c r="Q32" s="10"/>
      <c r="R32" s="10"/>
      <c r="S32" s="10"/>
      <c r="T32" s="10"/>
      <c r="U32" s="1"/>
    </row>
    <row r="33" spans="1:21" ht="16.5">
      <c r="A33" s="21" t="s">
        <v>9</v>
      </c>
      <c r="B33" s="31" t="s">
        <v>15</v>
      </c>
      <c r="C33" s="33">
        <f>(C28+C31+C32*(C39+C35)/1000)/(C27+C31-C32*C53/1000)*100</f>
        <v>48.30508474576271</v>
      </c>
      <c r="D33" s="19" t="s">
        <v>2</v>
      </c>
      <c r="E33" s="25"/>
      <c r="F33" s="24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"/>
    </row>
    <row r="34" spans="1:21" ht="16.5">
      <c r="A34" s="20" t="s">
        <v>17</v>
      </c>
      <c r="B34" s="20"/>
      <c r="C34" s="18"/>
      <c r="D34" s="18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"/>
    </row>
    <row r="35" spans="1:21" ht="18.75">
      <c r="A35" s="21" t="s">
        <v>105</v>
      </c>
      <c r="B35" s="21" t="s">
        <v>41</v>
      </c>
      <c r="C35" s="28">
        <f>100/C32</f>
        <v>0.05</v>
      </c>
      <c r="D35" s="19" t="s">
        <v>5</v>
      </c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"/>
    </row>
    <row r="36" spans="1:21" ht="15.75" customHeight="1">
      <c r="A36" s="6" t="s">
        <v>45</v>
      </c>
      <c r="B36" s="6"/>
      <c r="C36" s="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"/>
    </row>
    <row r="37" spans="1:21" s="72" customFormat="1" ht="21" customHeight="1">
      <c r="A37" s="68" t="s">
        <v>100</v>
      </c>
      <c r="B37" s="68" t="s">
        <v>113</v>
      </c>
      <c r="C37" s="69">
        <v>400</v>
      </c>
      <c r="D37" s="23" t="s">
        <v>68</v>
      </c>
      <c r="E37" s="82" t="s">
        <v>136</v>
      </c>
      <c r="F37" s="79"/>
      <c r="G37" s="79"/>
      <c r="H37" s="79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71"/>
    </row>
    <row r="38" spans="1:21" s="72" customFormat="1" ht="15.75" customHeight="1">
      <c r="A38" s="68" t="s">
        <v>101</v>
      </c>
      <c r="B38" s="68" t="s">
        <v>112</v>
      </c>
      <c r="C38" s="69">
        <v>350</v>
      </c>
      <c r="D38" s="23" t="s">
        <v>68</v>
      </c>
      <c r="E38" s="82" t="s">
        <v>137</v>
      </c>
      <c r="F38" s="79"/>
      <c r="G38" s="79"/>
      <c r="H38" s="79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71"/>
    </row>
    <row r="39" spans="1:21" ht="18.75">
      <c r="A39" s="22" t="s">
        <v>81</v>
      </c>
      <c r="B39" s="62" t="s">
        <v>99</v>
      </c>
      <c r="C39" s="67">
        <v>0.02</v>
      </c>
      <c r="D39" s="19" t="s">
        <v>5</v>
      </c>
      <c r="E39" s="11"/>
      <c r="F39" s="11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"/>
    </row>
    <row r="40" spans="1:21" ht="18.75">
      <c r="A40" s="22" t="s">
        <v>82</v>
      </c>
      <c r="B40" s="22" t="s">
        <v>18</v>
      </c>
      <c r="C40" s="42">
        <v>400</v>
      </c>
      <c r="D40" s="23" t="s">
        <v>8</v>
      </c>
      <c r="E40" s="82" t="s">
        <v>125</v>
      </c>
      <c r="F40" s="45"/>
      <c r="G40" s="47"/>
      <c r="H40" s="47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"/>
    </row>
    <row r="41" spans="1:21" ht="18.75">
      <c r="A41" s="21" t="s">
        <v>104</v>
      </c>
      <c r="B41" s="21" t="s">
        <v>19</v>
      </c>
      <c r="C41" s="35">
        <f>((C27-C28-C32*(C39+C53+C35)/1000)*(C28+C31+C32*(C39+C35)/1000)/(C27+C31-C32*C53/1000)/C40/1000-(C27-C28-C32*(C35+C39+C53)/1000)*C37/1000000000-(C28+C31+C32*(C35+C39)/1000)*C38/1000000000)/C32/26*100000000000</f>
        <v>6.765058670143416</v>
      </c>
      <c r="D41" s="23" t="s">
        <v>20</v>
      </c>
      <c r="E41" s="11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"/>
    </row>
    <row r="42" spans="1:21" ht="18.75">
      <c r="A42" s="62" t="s">
        <v>103</v>
      </c>
      <c r="B42" s="22" t="s">
        <v>24</v>
      </c>
      <c r="C42" s="67">
        <v>3.3</v>
      </c>
      <c r="D42" s="19" t="s">
        <v>4</v>
      </c>
      <c r="E42" s="11"/>
      <c r="F42" s="11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"/>
    </row>
    <row r="43" spans="1:21" ht="18.75">
      <c r="A43" s="21" t="s">
        <v>79</v>
      </c>
      <c r="B43" s="21" t="s">
        <v>21</v>
      </c>
      <c r="C43" s="29">
        <f>(C27-C28-C32*(C39+C53+C35)/1000)*(C28+C31+C32*(C39+C35)/1000)/(C27+C31-C32*C53/1000)/C42/C44*1000000</f>
        <v>502.4058260002601</v>
      </c>
      <c r="D43" s="23" t="s">
        <v>8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"/>
    </row>
    <row r="44" spans="1:21" ht="18.75">
      <c r="A44" s="58" t="s">
        <v>83</v>
      </c>
      <c r="B44" s="21" t="s">
        <v>22</v>
      </c>
      <c r="C44" s="29">
        <f>(C27-C28-C32*(C35+C39+C53)/1000)*C37/C42+(C28+C31+C32*(C35+C39)/1000)*C38/C42+C32*26%</f>
        <v>2132.727272727273</v>
      </c>
      <c r="D44" s="23" t="s">
        <v>3</v>
      </c>
      <c r="E44" s="11"/>
      <c r="F44" s="11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"/>
    </row>
    <row r="45" spans="1:21" ht="18.75">
      <c r="A45" s="21" t="s">
        <v>84</v>
      </c>
      <c r="B45" s="21" t="s">
        <v>23</v>
      </c>
      <c r="C45" s="30">
        <f>113/C35+(C27-C28-C32*(C35+C39+C53)/1000)*C37/C42</f>
        <v>3147.2727272727275</v>
      </c>
      <c r="D45" s="23" t="s">
        <v>3</v>
      </c>
      <c r="E45" s="11"/>
      <c r="F45" s="1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"/>
    </row>
    <row r="46" spans="1:21" ht="18.75">
      <c r="A46" s="21" t="s">
        <v>78</v>
      </c>
      <c r="B46" s="21" t="s">
        <v>42</v>
      </c>
      <c r="C46" s="29">
        <f>C45-C44/2</f>
        <v>2080.909090909091</v>
      </c>
      <c r="D46" s="23" t="s">
        <v>3</v>
      </c>
      <c r="E46" s="11"/>
      <c r="F46" s="11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"/>
    </row>
    <row r="47" spans="1:21" ht="18.75">
      <c r="A47" s="21" t="s">
        <v>85</v>
      </c>
      <c r="B47" s="21" t="s">
        <v>44</v>
      </c>
      <c r="C47" s="29">
        <f>C46*C33/100</f>
        <v>1005.1848998459168</v>
      </c>
      <c r="D47" s="23" t="s">
        <v>43</v>
      </c>
      <c r="E47" s="11"/>
      <c r="F47" s="11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"/>
    </row>
    <row r="48" spans="1:21" ht="15.75" customHeight="1">
      <c r="A48" s="6" t="s">
        <v>134</v>
      </c>
      <c r="B48" s="6"/>
      <c r="C48" s="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"/>
    </row>
    <row r="49" spans="1:21" ht="18.75">
      <c r="A49" s="80" t="s">
        <v>118</v>
      </c>
      <c r="B49" s="80" t="s">
        <v>124</v>
      </c>
      <c r="C49" s="85">
        <v>1</v>
      </c>
      <c r="D49" s="23" t="s">
        <v>117</v>
      </c>
      <c r="E49" s="83" t="s">
        <v>126</v>
      </c>
      <c r="F49" s="78"/>
      <c r="G49" s="79"/>
      <c r="H49" s="79"/>
      <c r="I49" s="79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"/>
    </row>
    <row r="50" spans="1:21" ht="16.5">
      <c r="A50" s="62" t="s">
        <v>119</v>
      </c>
      <c r="B50" s="62" t="s">
        <v>121</v>
      </c>
      <c r="C50" s="84">
        <v>100</v>
      </c>
      <c r="D50" s="23" t="s">
        <v>123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"/>
    </row>
    <row r="51" spans="1:21" ht="18.75">
      <c r="A51" s="21" t="s">
        <v>120</v>
      </c>
      <c r="B51" s="21" t="s">
        <v>122</v>
      </c>
      <c r="C51" s="77">
        <f>(C28-2)/2*C50</f>
        <v>200</v>
      </c>
      <c r="D51" s="23" t="s">
        <v>123</v>
      </c>
      <c r="E51" s="83" t="s">
        <v>127</v>
      </c>
      <c r="F51" s="78"/>
      <c r="G51" s="79"/>
      <c r="H51" s="79"/>
      <c r="I51" s="79"/>
      <c r="J51" s="79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"/>
    </row>
    <row r="52" spans="1:21" ht="15.75" customHeight="1">
      <c r="A52" s="6" t="s">
        <v>50</v>
      </c>
      <c r="B52" s="6"/>
      <c r="C52" s="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"/>
    </row>
    <row r="53" spans="1:241" s="57" customFormat="1" ht="15.75" customHeight="1">
      <c r="A53" s="62" t="s">
        <v>86</v>
      </c>
      <c r="B53" s="62" t="s">
        <v>116</v>
      </c>
      <c r="C53" s="76">
        <v>0.02</v>
      </c>
      <c r="D53" s="19" t="s">
        <v>5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5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</row>
    <row r="54" spans="1:241" s="57" customFormat="1" ht="15.75" customHeight="1">
      <c r="A54" s="62" t="s">
        <v>87</v>
      </c>
      <c r="B54" s="62" t="s">
        <v>114</v>
      </c>
      <c r="C54" s="76">
        <v>14</v>
      </c>
      <c r="D54" s="23" t="s">
        <v>68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</row>
    <row r="55" spans="1:241" s="57" customFormat="1" ht="15.75" customHeight="1">
      <c r="A55" s="62" t="s">
        <v>69</v>
      </c>
      <c r="B55" s="62" t="s">
        <v>115</v>
      </c>
      <c r="C55" s="76">
        <v>6</v>
      </c>
      <c r="D55" s="23" t="s">
        <v>68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</row>
    <row r="56" spans="1:241" s="57" customFormat="1" ht="18.75">
      <c r="A56" s="68" t="s">
        <v>88</v>
      </c>
      <c r="B56" s="68" t="s">
        <v>53</v>
      </c>
      <c r="C56" s="70">
        <v>900</v>
      </c>
      <c r="D56" s="60" t="s">
        <v>54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5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</row>
    <row r="57" spans="1:241" s="57" customFormat="1" ht="18.75">
      <c r="A57" s="58" t="s">
        <v>89</v>
      </c>
      <c r="B57" s="58" t="s">
        <v>51</v>
      </c>
      <c r="C57" s="61">
        <f>C28*C46/1000</f>
        <v>12.485454545454546</v>
      </c>
      <c r="D57" s="60" t="s">
        <v>52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5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</row>
    <row r="58" spans="1:241" s="57" customFormat="1" ht="18.75">
      <c r="A58" s="58" t="s">
        <v>90</v>
      </c>
      <c r="B58" s="58" t="s">
        <v>55</v>
      </c>
      <c r="C58" s="59">
        <f>C27*C56/1000</f>
        <v>12.15</v>
      </c>
      <c r="D58" s="60" t="s">
        <v>56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5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</row>
    <row r="59" spans="1:241" s="57" customFormat="1" ht="18.75">
      <c r="A59" s="58" t="s">
        <v>57</v>
      </c>
      <c r="B59" s="58" t="s">
        <v>128</v>
      </c>
      <c r="C59" s="61">
        <f>(C46*C46+C44*C44/12)*C33/100*C53/1000</f>
        <v>45.49591651491805</v>
      </c>
      <c r="D59" s="60" t="s">
        <v>64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</row>
    <row r="60" spans="1:241" s="57" customFormat="1" ht="18.75">
      <c r="A60" s="58" t="s">
        <v>58</v>
      </c>
      <c r="B60" s="58" t="s">
        <v>129</v>
      </c>
      <c r="C60" s="61">
        <f>(C27*(C45-C44)*C55/6+C27*C45*C54/6)*C43*10^(-6)</f>
        <v>56.6891897430239</v>
      </c>
      <c r="D60" s="60" t="s">
        <v>64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5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</row>
    <row r="61" spans="1:241" s="57" customFormat="1" ht="18.75">
      <c r="A61" s="58" t="s">
        <v>59</v>
      </c>
      <c r="B61" s="58" t="s">
        <v>60</v>
      </c>
      <c r="C61" s="61">
        <f>C31*SQRT((1-C33/100)*(C46*C46+C44*C44/12))</f>
        <v>1092.1863412724924</v>
      </c>
      <c r="D61" s="60" t="s">
        <v>64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5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</row>
    <row r="62" spans="1:241" s="57" customFormat="1" ht="18.75">
      <c r="A62" s="58" t="s">
        <v>61</v>
      </c>
      <c r="B62" s="58" t="s">
        <v>62</v>
      </c>
      <c r="C62" s="61">
        <f>(C46*C46+C44*C44/12)*C39/1000</f>
        <v>94.18452892561983</v>
      </c>
      <c r="D62" s="60" t="s">
        <v>64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</row>
    <row r="63" spans="1:241" s="57" customFormat="1" ht="18.75">
      <c r="A63" s="58" t="s">
        <v>106</v>
      </c>
      <c r="B63" s="58" t="s">
        <v>63</v>
      </c>
      <c r="C63" s="61">
        <f>(C46*C46+C44*C44/12)*C35/1000</f>
        <v>235.4613223140496</v>
      </c>
      <c r="D63" s="60" t="s">
        <v>64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5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</row>
    <row r="64" spans="1:21" s="57" customFormat="1" ht="16.5">
      <c r="A64" s="58" t="s">
        <v>66</v>
      </c>
      <c r="B64" s="58" t="s">
        <v>65</v>
      </c>
      <c r="C64" s="61">
        <f>C57/(C57*1000+C58+C59+C60+C61+C62+C63)*10^5</f>
        <v>89.04429661677952</v>
      </c>
      <c r="D64" s="60" t="s">
        <v>67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6"/>
    </row>
    <row r="65" spans="1:21" ht="17.25">
      <c r="A65" s="36" t="s">
        <v>36</v>
      </c>
      <c r="B65" s="36"/>
      <c r="C65" s="37"/>
      <c r="D65" s="37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"/>
    </row>
    <row r="66" spans="1:21" ht="18">
      <c r="A66" s="38" t="s">
        <v>130</v>
      </c>
      <c r="B66" s="38" t="s">
        <v>131</v>
      </c>
      <c r="C66" s="39">
        <f>C27</f>
        <v>13.5</v>
      </c>
      <c r="D66" s="40" t="s">
        <v>25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"/>
    </row>
    <row r="67" spans="1:21" ht="18.75">
      <c r="A67" s="41" t="s">
        <v>92</v>
      </c>
      <c r="B67" s="41" t="s">
        <v>91</v>
      </c>
      <c r="C67" s="39">
        <f>C28</f>
        <v>6</v>
      </c>
      <c r="D67" s="40" t="s">
        <v>25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"/>
    </row>
    <row r="68" spans="1:21" ht="18.75">
      <c r="A68" s="41" t="s">
        <v>14</v>
      </c>
      <c r="B68" s="41" t="s">
        <v>93</v>
      </c>
      <c r="C68" s="39">
        <f>C29</f>
        <v>2000</v>
      </c>
      <c r="D68" s="40" t="s">
        <v>26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"/>
    </row>
    <row r="69" spans="1:21" ht="16.5">
      <c r="A69" s="41" t="s">
        <v>12</v>
      </c>
      <c r="B69" s="53" t="s">
        <v>73</v>
      </c>
      <c r="C69" s="39">
        <f>C30</f>
        <v>1</v>
      </c>
      <c r="D69" s="40" t="s">
        <v>27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"/>
    </row>
    <row r="70" spans="1:21" ht="18.75">
      <c r="A70" s="41" t="s">
        <v>42</v>
      </c>
      <c r="B70" s="41" t="s">
        <v>94</v>
      </c>
      <c r="C70" s="44">
        <f>C46</f>
        <v>2080.909090909091</v>
      </c>
      <c r="D70" s="40" t="s">
        <v>3</v>
      </c>
      <c r="E70" s="10"/>
      <c r="F70" s="10"/>
      <c r="G70" s="24"/>
      <c r="H70" s="24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"/>
    </row>
    <row r="71" spans="1:21" ht="18.75">
      <c r="A71" s="41" t="s">
        <v>28</v>
      </c>
      <c r="B71" s="53" t="s">
        <v>107</v>
      </c>
      <c r="C71" s="43">
        <f>C35</f>
        <v>0.05</v>
      </c>
      <c r="D71" s="40" t="s">
        <v>29</v>
      </c>
      <c r="E71" s="10"/>
      <c r="F71" s="10"/>
      <c r="G71" s="24"/>
      <c r="H71" s="24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"/>
    </row>
    <row r="72" spans="1:21" ht="16.5">
      <c r="A72" s="41" t="s">
        <v>32</v>
      </c>
      <c r="B72" s="41" t="s">
        <v>132</v>
      </c>
      <c r="C72" s="86">
        <f>C42</f>
        <v>3.3</v>
      </c>
      <c r="D72" s="40" t="s">
        <v>30</v>
      </c>
      <c r="E72" s="10"/>
      <c r="F72" s="10"/>
      <c r="G72" s="24"/>
      <c r="H72" s="24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"/>
    </row>
    <row r="73" spans="1:21" ht="18.75">
      <c r="A73" s="41" t="s">
        <v>33</v>
      </c>
      <c r="B73" s="41" t="s">
        <v>95</v>
      </c>
      <c r="C73" s="44">
        <f>C45</f>
        <v>3147.2727272727275</v>
      </c>
      <c r="D73" s="40" t="s">
        <v>31</v>
      </c>
      <c r="E73" s="10"/>
      <c r="F73" s="10"/>
      <c r="G73" s="24"/>
      <c r="H73" s="24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"/>
    </row>
    <row r="74" spans="1:21" ht="18.75">
      <c r="A74" s="41" t="s">
        <v>34</v>
      </c>
      <c r="B74" s="41" t="s">
        <v>96</v>
      </c>
      <c r="C74" s="44">
        <f>C43</f>
        <v>502.4058260002601</v>
      </c>
      <c r="D74" s="40" t="s">
        <v>35</v>
      </c>
      <c r="E74" s="10"/>
      <c r="F74" s="10"/>
      <c r="G74" s="24"/>
      <c r="H74" s="24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"/>
    </row>
    <row r="75" spans="1:21" ht="16.5">
      <c r="A75" s="54" t="s">
        <v>46</v>
      </c>
      <c r="B75" s="41" t="s">
        <v>97</v>
      </c>
      <c r="C75" s="44">
        <f>C47</f>
        <v>1005.1848998459168</v>
      </c>
      <c r="D75" s="40" t="s">
        <v>47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"/>
    </row>
    <row r="76" spans="1:21" ht="16.5">
      <c r="A76" s="54" t="s">
        <v>70</v>
      </c>
      <c r="B76" s="54" t="s">
        <v>71</v>
      </c>
      <c r="C76" s="63">
        <f>C64</f>
        <v>89.04429661677952</v>
      </c>
      <c r="D76" s="40" t="s">
        <v>72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"/>
    </row>
    <row r="77" spans="1:21" ht="16.5">
      <c r="A77" s="87" t="s">
        <v>135</v>
      </c>
      <c r="B77" s="41" t="s">
        <v>133</v>
      </c>
      <c r="C77" s="44">
        <f>C50</f>
        <v>100</v>
      </c>
      <c r="D77" s="40" t="s">
        <v>123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"/>
    </row>
    <row r="78" spans="1:21" ht="16.5">
      <c r="A78" s="88"/>
      <c r="B78" s="54" t="s">
        <v>120</v>
      </c>
      <c r="C78" s="44">
        <f>C51</f>
        <v>200</v>
      </c>
      <c r="D78" s="40" t="s">
        <v>123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"/>
    </row>
    <row r="79" spans="1:21" ht="16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"/>
    </row>
    <row r="80" spans="1:21" ht="16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"/>
    </row>
    <row r="81" spans="1:21" ht="16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"/>
    </row>
    <row r="82" spans="1:21" ht="16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"/>
    </row>
    <row r="83" spans="1:21" ht="16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"/>
    </row>
    <row r="84" spans="1:21" ht="16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"/>
    </row>
    <row r="85" spans="1:21" ht="16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"/>
    </row>
    <row r="86" spans="1:21" ht="16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"/>
    </row>
    <row r="87" spans="1:21" ht="16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"/>
    </row>
    <row r="88" spans="1:21" ht="16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"/>
    </row>
    <row r="89" spans="1:21" ht="16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"/>
    </row>
    <row r="90" spans="1:21" ht="16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"/>
    </row>
    <row r="91" spans="1:21" ht="16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"/>
    </row>
    <row r="92" spans="1:21" ht="16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"/>
    </row>
    <row r="93" spans="1:21" ht="16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"/>
    </row>
    <row r="94" spans="1:21" ht="16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"/>
    </row>
    <row r="95" spans="1:21" ht="16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"/>
    </row>
    <row r="96" spans="1:21" ht="16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"/>
    </row>
    <row r="97" spans="1:21" ht="16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"/>
    </row>
    <row r="98" spans="1:21" ht="16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"/>
    </row>
    <row r="99" spans="1:21" ht="16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"/>
    </row>
    <row r="100" spans="1:21" ht="16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"/>
    </row>
    <row r="101" spans="1:21" ht="16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"/>
    </row>
    <row r="102" spans="1:21" ht="16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"/>
    </row>
    <row r="103" spans="1:21" ht="16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"/>
    </row>
    <row r="104" spans="1:21" ht="16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"/>
    </row>
    <row r="105" spans="1:21" ht="16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"/>
    </row>
    <row r="106" spans="1:21" ht="16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"/>
    </row>
    <row r="107" spans="1:21" ht="16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"/>
    </row>
    <row r="108" spans="1:21" ht="16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"/>
    </row>
    <row r="109" spans="1:21" ht="16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"/>
    </row>
    <row r="110" spans="1:21" ht="16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"/>
    </row>
    <row r="111" spans="1:21" ht="16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"/>
    </row>
    <row r="112" spans="1:21" ht="16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"/>
    </row>
    <row r="113" spans="1:21" ht="16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"/>
    </row>
    <row r="114" spans="1:21" ht="16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"/>
    </row>
    <row r="115" spans="1:21" ht="16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"/>
    </row>
    <row r="116" spans="1:21" ht="16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"/>
    </row>
    <row r="117" spans="1:21" ht="16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"/>
    </row>
    <row r="118" spans="1:21" ht="16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"/>
    </row>
    <row r="119" spans="1:21" ht="16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"/>
    </row>
    <row r="120" spans="1:21" ht="16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"/>
    </row>
    <row r="121" spans="1:21" ht="16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"/>
    </row>
    <row r="122" spans="1:21" ht="16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"/>
    </row>
    <row r="123" spans="1:21" ht="16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"/>
    </row>
    <row r="124" spans="1:21" ht="16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"/>
    </row>
    <row r="125" spans="1:21" ht="16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"/>
    </row>
    <row r="126" spans="1:21" ht="16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"/>
    </row>
    <row r="127" spans="1:21" ht="16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"/>
    </row>
    <row r="128" spans="1:21" ht="16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"/>
    </row>
    <row r="129" spans="1:21" ht="16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"/>
    </row>
    <row r="130" spans="1:21" ht="16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"/>
    </row>
    <row r="131" spans="1:21" ht="16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"/>
    </row>
    <row r="132" spans="1:21" ht="16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"/>
    </row>
    <row r="133" spans="1:21" ht="16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"/>
    </row>
    <row r="134" spans="1:21" ht="16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"/>
    </row>
    <row r="135" spans="1:21" ht="16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"/>
    </row>
    <row r="136" spans="1:21" ht="16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"/>
    </row>
    <row r="137" spans="1:21" ht="16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"/>
    </row>
    <row r="138" spans="1:21" ht="16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6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6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6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6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6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6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6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6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6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6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6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6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6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6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6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6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6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6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6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6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6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6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6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6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6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6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6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6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6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6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6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6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6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6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6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6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6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6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6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6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6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6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6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6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6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6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6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6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6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6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6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6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6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6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6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6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6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6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6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6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6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6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6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6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6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6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6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6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6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6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6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6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6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6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6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6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6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6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6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6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6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6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6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6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6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6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6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6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6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6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6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6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6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6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6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6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6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6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6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6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6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6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6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6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6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6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6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6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6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6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6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6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6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6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6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6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6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6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6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6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6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6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6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6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6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6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6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6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6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6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6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6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6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6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6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6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6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6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6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6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6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6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6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6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6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6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6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6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6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6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6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6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6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6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6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6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6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6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6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6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6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6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6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6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6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6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6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6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6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6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6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6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6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6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6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6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6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6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6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6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6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6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6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6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6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6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6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6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6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6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6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6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6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6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6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6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6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6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6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6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6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6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6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6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6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6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6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6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6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6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6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6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6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6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6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6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6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6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6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6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6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6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6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6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6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6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6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6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6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6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6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6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6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6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6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6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6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6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6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6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6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6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6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6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6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6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6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6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6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6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6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6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6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6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6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6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6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6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6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6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6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6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6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6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6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6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6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6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6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6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6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6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6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6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6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6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6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6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6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6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6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6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6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6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6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6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6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6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6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6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6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6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6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6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6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6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6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6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6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6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6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6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6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6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6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6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6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6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6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6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6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6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6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6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6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6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6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6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6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6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6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6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6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6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6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6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6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6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6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6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6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6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6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6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6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6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6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6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6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6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6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6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6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6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6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6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6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6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6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6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6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6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6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6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6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6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6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6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6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6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6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6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6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6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6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6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6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6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6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6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6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6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6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6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6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6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6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6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6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6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6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6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6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6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6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6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6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6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6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6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6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6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6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6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6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6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6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6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6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6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6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6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6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6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6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6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6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6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6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6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6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6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6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6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6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6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6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6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6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6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6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6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6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6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6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6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6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6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6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6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6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6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6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6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6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6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6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6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6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6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6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6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6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6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6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6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6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6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6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6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6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6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6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6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6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6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6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6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6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6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6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6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6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6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6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6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6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6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6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6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6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6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6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6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6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6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6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6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6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6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6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6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6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6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6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6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6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6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6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6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6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6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6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6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6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6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6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6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6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6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6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6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6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6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6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6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6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6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6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6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6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6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6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6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6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6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6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6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6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6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6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6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6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6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6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6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6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6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6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6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6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6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6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6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6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6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6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6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6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6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6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6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6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6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6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6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6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6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6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6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6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6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6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6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6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6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6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6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6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6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6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6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6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6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6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6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6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6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6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6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6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6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6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6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6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6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6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6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6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6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6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6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6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6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6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6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6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6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6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6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6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6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6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6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6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6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6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6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6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6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6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6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6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6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6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6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6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6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6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6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6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6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6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6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6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6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6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6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6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6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6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6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6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6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6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6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6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6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6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6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6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6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6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6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6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6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6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6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6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6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6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6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6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6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6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6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6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6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6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6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6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6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6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6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6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6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6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6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6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6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</sheetData>
  <sheetProtection password="D5B9" sheet="1" objects="1" scenarios="1" selectLockedCells="1"/>
  <mergeCells count="1">
    <mergeCell ref="A77:A78"/>
  </mergeCells>
  <conditionalFormatting sqref="I28:I31">
    <cfRule type="containsText" priority="9" dxfId="2" operator="containsText" text="Out">
      <formula>NOT(ISERROR(SEARCH("Out",I28)))</formula>
    </cfRule>
    <cfRule type="containsText" priority="10" dxfId="3" operator="containsText" text="In">
      <formula>NOT(ISERROR(SEARCH("In",I28)))</formula>
    </cfRule>
  </conditionalFormatting>
  <conditionalFormatting sqref="I27">
    <cfRule type="containsText" priority="11" dxfId="2" operator="containsText" text="Out">
      <formula>NOT(ISERROR(SEARCH("Out",I27)))</formula>
    </cfRule>
    <cfRule type="containsText" priority="12" dxfId="1" operator="containsText" text="In">
      <formula>NOT(ISERROR(SEARCH("In",I27)))</formula>
    </cfRule>
    <cfRule type="containsText" priority="13" dxfId="0" operator="containsText" text="In">
      <formula>NOT(ISERROR(SEARCH("In",I27)))</formula>
    </cfRule>
    <cfRule type="containsText" priority="14" dxfId="5" operator="containsText" text="Out Range">
      <formula>NOT(ISERROR(SEARCH("Out Range",I27)))</formula>
    </cfRule>
    <cfRule type="containsText" priority="15" dxfId="6" operator="containsText" text="In Range">
      <formula>NOT(ISERROR(SEARCH("In Range",I27)))</formula>
    </cfRule>
    <cfRule type="cellIs" priority="16" dxfId="7" operator="equal">
      <formula>"""In Range"""</formula>
    </cfRule>
    <cfRule type="colorScale" priority="17" dxfId="8">
      <colorScale>
        <cfvo type="formula" val="&quot;In Range&quot;"/>
        <cfvo type="formula" val="&quot;Out Range&quot;"/>
        <color theme="6"/>
        <color rgb="FFFF0000"/>
      </colorScale>
    </cfRule>
  </conditionalFormatting>
  <printOptions/>
  <pageMargins left="0.7" right="0.7" top="0.75" bottom="0.75" header="0.3" footer="0.3"/>
  <pageSetup horizontalDpi="200" verticalDpi="200" orientation="portrait" paperSize="9" r:id="rId4"/>
  <ignoredErrors>
    <ignoredError sqref="C74 C76:C77" formula="1"/>
  </ignoredErrors>
  <legacyDrawing r:id="rId3"/>
  <oleObjects>
    <oleObject progId="Visio.Drawing.11" shapeId="54575125" r:id="rId1"/>
    <oleObject progId="Visio.Drawing.11" shapeId="441077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2021-12-13T13:13:44Z</dcterms:modified>
  <cp:category/>
  <cp:version/>
  <cp:contentType/>
  <cp:contentStatus/>
</cp:coreProperties>
</file>